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<sst xmlns="http://schemas.openxmlformats.org/spreadsheetml/2006/main" count="2101" uniqueCount="288">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</sst>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1286017.96</v>
      </c>
      <c r="G8" s="151">
        <f>F8-E8</f>
        <v>-8163.14000000013</v>
      </c>
      <c r="H8" s="377">
        <f aca="true" t="shared" si="0" ref="H8:H15">F8/E8</f>
        <v>0.9936924283626147</v>
      </c>
      <c r="I8" s="153">
        <f aca="true" t="shared" si="1" ref="I8:I52">F8-D8</f>
        <v>-8163.14000000013</v>
      </c>
      <c r="J8" s="219">
        <f aca="true" t="shared" si="2" ref="J8:J14">F8/D8</f>
        <v>0.9936924283626147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301221.95999999996</v>
      </c>
      <c r="S8" s="205">
        <f aca="true" t="shared" si="7" ref="S8:S20">F8/Q8</f>
        <v>1.3058724446484347</v>
      </c>
      <c r="T8" s="151">
        <f>T9+T15+T18+T19+T23+T17</f>
        <v>111615.5</v>
      </c>
      <c r="U8" s="151">
        <f>U9+U15+U18+U19+U23+U17</f>
        <v>79825.47000000003</v>
      </c>
      <c r="V8" s="151">
        <f>U8-T8</f>
        <v>-31790.02999999997</v>
      </c>
      <c r="W8" s="205">
        <f aca="true" t="shared" si="8" ref="W8:W15">U8/T8</f>
        <v>0.7151826583225451</v>
      </c>
      <c r="X8" s="365">
        <f aca="true" t="shared" si="9" ref="X8:X22">S8-P8</f>
        <v>-0.008289168518150092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748458.85</v>
      </c>
      <c r="G9" s="150">
        <f>F9-E9</f>
        <v>-18186.150000000023</v>
      </c>
      <c r="H9" s="375">
        <f t="shared" si="0"/>
        <v>0.9762782643857326</v>
      </c>
      <c r="I9" s="158">
        <f t="shared" si="1"/>
        <v>-18186.150000000023</v>
      </c>
      <c r="J9" s="210">
        <f t="shared" si="2"/>
        <v>0.9762782643857326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206550.25</v>
      </c>
      <c r="S9" s="206">
        <f t="shared" si="7"/>
        <v>1.381153297807047</v>
      </c>
      <c r="T9" s="157">
        <f>E9-листопад!E9</f>
        <v>80979</v>
      </c>
      <c r="U9" s="160">
        <f>F9-листопад!F9</f>
        <v>59017.66000000003</v>
      </c>
      <c r="V9" s="161">
        <f>U9-T9</f>
        <v>-21961.339999999967</v>
      </c>
      <c r="W9" s="210">
        <f t="shared" si="8"/>
        <v>0.728802035095519</v>
      </c>
      <c r="X9" s="366">
        <f t="shared" si="9"/>
        <v>-0.03355944157372681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685452.01</v>
      </c>
      <c r="G10" s="103">
        <f aca="true" t="shared" si="11" ref="G10:G47">F10-E10</f>
        <v>-20364.98999999999</v>
      </c>
      <c r="H10" s="376">
        <f t="shared" si="0"/>
        <v>0.9711469261862494</v>
      </c>
      <c r="I10" s="104">
        <f t="shared" si="1"/>
        <v>-20364.98999999999</v>
      </c>
      <c r="J10" s="109">
        <f t="shared" si="2"/>
        <v>0.9711469261862494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209262.08000000002</v>
      </c>
      <c r="S10" s="207">
        <f t="shared" si="7"/>
        <v>1.4394508720501502</v>
      </c>
      <c r="T10" s="105">
        <f>E10-листопад!E10</f>
        <v>79503</v>
      </c>
      <c r="U10" s="144">
        <f>F10-листопад!F10</f>
        <v>53814.65000000002</v>
      </c>
      <c r="V10" s="106">
        <f aca="true" t="shared" si="12" ref="V10:V52">U10-T10</f>
        <v>-25688.349999999977</v>
      </c>
      <c r="W10" s="109">
        <f t="shared" si="8"/>
        <v>0.6768882935235151</v>
      </c>
      <c r="X10" s="364">
        <f t="shared" si="9"/>
        <v>-0.042766528053207686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39948.43</v>
      </c>
      <c r="G11" s="103">
        <f t="shared" si="11"/>
        <v>-2057.5699999999997</v>
      </c>
      <c r="H11" s="376">
        <f t="shared" si="0"/>
        <v>0.9510172356330048</v>
      </c>
      <c r="I11" s="104">
        <f t="shared" si="1"/>
        <v>-2057.5699999999997</v>
      </c>
      <c r="J11" s="109">
        <f t="shared" si="2"/>
        <v>0.9510172356330048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-2452.9000000000015</v>
      </c>
      <c r="S11" s="207">
        <f t="shared" si="7"/>
        <v>0.942150399527562</v>
      </c>
      <c r="T11" s="105">
        <f>E11-листопад!E11</f>
        <v>0</v>
      </c>
      <c r="U11" s="144">
        <f>F11-листопад!F11</f>
        <v>2465.6900000000023</v>
      </c>
      <c r="V11" s="106">
        <f t="shared" si="12"/>
        <v>2465.6900000000023</v>
      </c>
      <c r="W11" s="109" t="e">
        <f t="shared" si="8"/>
        <v>#DIV/0!</v>
      </c>
      <c r="X11" s="364">
        <f t="shared" si="9"/>
        <v>-0.04852607217745286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11641.57</v>
      </c>
      <c r="G12" s="103">
        <f t="shared" si="11"/>
        <v>3361.5699999999997</v>
      </c>
      <c r="H12" s="376">
        <f t="shared" si="0"/>
        <v>1.4059867149758454</v>
      </c>
      <c r="I12" s="104">
        <f t="shared" si="1"/>
        <v>3361.5699999999997</v>
      </c>
      <c r="J12" s="109">
        <f t="shared" si="2"/>
        <v>1.4059867149758454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977.6499999999996</v>
      </c>
      <c r="S12" s="207">
        <f t="shared" si="7"/>
        <v>1.0916782946608752</v>
      </c>
      <c r="T12" s="105">
        <f>E12-листопад!E12</f>
        <v>780</v>
      </c>
      <c r="U12" s="144">
        <f>F12-листопад!F12</f>
        <v>2170.539999999999</v>
      </c>
      <c r="V12" s="106">
        <f t="shared" si="12"/>
        <v>1390.539999999999</v>
      </c>
      <c r="W12" s="109">
        <f t="shared" si="8"/>
        <v>2.7827435897435886</v>
      </c>
      <c r="X12" s="364">
        <f t="shared" si="9"/>
        <v>0.31522835880239164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10051.26</v>
      </c>
      <c r="G13" s="103">
        <f t="shared" si="11"/>
        <v>661.2600000000002</v>
      </c>
      <c r="H13" s="376">
        <f t="shared" si="0"/>
        <v>1.0704217252396167</v>
      </c>
      <c r="I13" s="104">
        <f t="shared" si="1"/>
        <v>661.2600000000002</v>
      </c>
      <c r="J13" s="109">
        <f t="shared" si="2"/>
        <v>1.0704217252396167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518.6200000000008</v>
      </c>
      <c r="S13" s="207">
        <f t="shared" si="7"/>
        <v>1.054404656002954</v>
      </c>
      <c r="T13" s="105">
        <f>E13-листопад!E13</f>
        <v>600</v>
      </c>
      <c r="U13" s="144">
        <f>F13-листопад!F13</f>
        <v>453.6700000000001</v>
      </c>
      <c r="V13" s="106">
        <f t="shared" si="12"/>
        <v>-146.32999999999993</v>
      </c>
      <c r="W13" s="109">
        <f t="shared" si="8"/>
        <v>0.7561166666666668</v>
      </c>
      <c r="X13" s="364">
        <f t="shared" si="9"/>
        <v>0.06936798200708294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1365.58</v>
      </c>
      <c r="G14" s="103">
        <f t="shared" si="11"/>
        <v>213.57999999999993</v>
      </c>
      <c r="H14" s="376">
        <f t="shared" si="0"/>
        <v>1.1853993055555554</v>
      </c>
      <c r="I14" s="104">
        <f t="shared" si="1"/>
        <v>213.57999999999993</v>
      </c>
      <c r="J14" s="109">
        <f t="shared" si="2"/>
        <v>1.1853993055555554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-1755.15</v>
      </c>
      <c r="S14" s="207">
        <f t="shared" si="7"/>
        <v>0.4375835141136849</v>
      </c>
      <c r="T14" s="105">
        <f>E14-листопад!E14</f>
        <v>96</v>
      </c>
      <c r="U14" s="144">
        <f>F14-листопад!F14</f>
        <v>113.1099999999999</v>
      </c>
      <c r="V14" s="106">
        <f t="shared" si="12"/>
        <v>17.1099999999999</v>
      </c>
      <c r="W14" s="109">
        <f t="shared" si="8"/>
        <v>1.1782291666666656</v>
      </c>
      <c r="X14" s="364">
        <f t="shared" si="9"/>
        <v>0.06843911520701884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116766.87</v>
      </c>
      <c r="G19" s="150">
        <f t="shared" si="11"/>
        <v>-8933.130000000005</v>
      </c>
      <c r="H19" s="375">
        <f t="shared" si="14"/>
        <v>0.9289329355608591</v>
      </c>
      <c r="I19" s="158">
        <f t="shared" si="1"/>
        <v>-8933.130000000005</v>
      </c>
      <c r="J19" s="158">
        <f t="shared" si="13"/>
        <v>92.89329355608591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14967.149999999994</v>
      </c>
      <c r="S19" s="208">
        <f t="shared" si="7"/>
        <v>1.1470254535081235</v>
      </c>
      <c r="T19" s="157">
        <f>E19-листопад!E19</f>
        <v>8800</v>
      </c>
      <c r="U19" s="160">
        <f>F19-листопад!F19</f>
        <v>5294.929999999993</v>
      </c>
      <c r="V19" s="161">
        <f t="shared" si="12"/>
        <v>-3505.070000000007</v>
      </c>
      <c r="W19" s="210">
        <f t="shared" si="15"/>
        <v>0.6016965909090901</v>
      </c>
      <c r="X19" s="363">
        <f t="shared" si="9"/>
        <v>-0.08775200953401452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57430.08</v>
      </c>
      <c r="G20" s="253">
        <f t="shared" si="11"/>
        <v>-5969.919999999998</v>
      </c>
      <c r="H20" s="378">
        <f t="shared" si="14"/>
        <v>0.9058372239747634</v>
      </c>
      <c r="I20" s="254">
        <f t="shared" si="1"/>
        <v>-5969.919999999998</v>
      </c>
      <c r="J20" s="254">
        <f t="shared" si="13"/>
        <v>90.58372239747634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-44369.64</v>
      </c>
      <c r="S20" s="256">
        <f t="shared" si="7"/>
        <v>0.5641477206420608</v>
      </c>
      <c r="T20" s="195">
        <f>E20-листопад!E20</f>
        <v>0</v>
      </c>
      <c r="U20" s="179">
        <f>F20-листопад!F20</f>
        <v>983.060000000005</v>
      </c>
      <c r="V20" s="166">
        <f t="shared" si="12"/>
        <v>983.060000000005</v>
      </c>
      <c r="W20" s="305" t="e">
        <f t="shared" si="15"/>
        <v>#DIV/0!</v>
      </c>
      <c r="X20" s="363">
        <f t="shared" si="9"/>
        <v>-0.058643776230425715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12033.04</v>
      </c>
      <c r="G21" s="253">
        <f t="shared" si="11"/>
        <v>-166.95999999999913</v>
      </c>
      <c r="H21" s="378">
        <f t="shared" si="14"/>
        <v>0.9863147540983608</v>
      </c>
      <c r="I21" s="254">
        <f t="shared" si="1"/>
        <v>-166.95999999999913</v>
      </c>
      <c r="J21" s="254">
        <f t="shared" si="13"/>
        <v>98.63147540983607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12033.04</v>
      </c>
      <c r="S21" s="256"/>
      <c r="T21" s="195">
        <f>E21-листопад!E21</f>
        <v>1000</v>
      </c>
      <c r="U21" s="179">
        <f>F21-листопад!F21</f>
        <v>850.6400000000012</v>
      </c>
      <c r="V21" s="166">
        <f t="shared" si="12"/>
        <v>-149.35999999999876</v>
      </c>
      <c r="W21" s="305">
        <f t="shared" si="15"/>
        <v>0.8506400000000013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47303.75</v>
      </c>
      <c r="G22" s="253">
        <f t="shared" si="11"/>
        <v>-2796.25</v>
      </c>
      <c r="H22" s="378">
        <f t="shared" si="14"/>
        <v>0.944186626746507</v>
      </c>
      <c r="I22" s="254">
        <f t="shared" si="1"/>
        <v>-2796.25</v>
      </c>
      <c r="J22" s="254">
        <f t="shared" si="13"/>
        <v>94.4186626746507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47303.75</v>
      </c>
      <c r="S22" s="256"/>
      <c r="T22" s="195">
        <f>E22-листопад!E22</f>
        <v>7800</v>
      </c>
      <c r="U22" s="179">
        <f>F22-листопад!F22</f>
        <v>3461.230000000003</v>
      </c>
      <c r="V22" s="166">
        <f t="shared" si="12"/>
        <v>-4338.769999999997</v>
      </c>
      <c r="W22" s="305">
        <f t="shared" si="15"/>
        <v>0.4437474358974363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419683.55</v>
      </c>
      <c r="G23" s="150">
        <f t="shared" si="11"/>
        <v>18423.45000000001</v>
      </c>
      <c r="H23" s="375">
        <f t="shared" si="14"/>
        <v>1.0459139844704222</v>
      </c>
      <c r="I23" s="158">
        <f t="shared" si="1"/>
        <v>18423.45000000001</v>
      </c>
      <c r="J23" s="158">
        <f t="shared" si="13"/>
        <v>104.59139844704222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79180.03999999998</v>
      </c>
      <c r="S23" s="209">
        <f aca="true" t="shared" si="18" ref="S23:S41">F23/Q23</f>
        <v>1.232538102176979</v>
      </c>
      <c r="T23" s="157">
        <f>E23-листопад!E23</f>
        <v>21836.5</v>
      </c>
      <c r="U23" s="160">
        <f>F23-листопад!F23</f>
        <v>15512.880000000005</v>
      </c>
      <c r="V23" s="161">
        <f t="shared" si="12"/>
        <v>-6323.619999999995</v>
      </c>
      <c r="W23" s="210">
        <f t="shared" si="15"/>
        <v>0.7104105511414377</v>
      </c>
      <c r="X23" s="363">
        <f>S23-P23</f>
        <v>0.054106490708421884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198359.05</v>
      </c>
      <c r="G24" s="150">
        <f t="shared" si="11"/>
        <v>-8391.950000000012</v>
      </c>
      <c r="H24" s="375">
        <f t="shared" si="14"/>
        <v>0.9594103535170325</v>
      </c>
      <c r="I24" s="158">
        <f t="shared" si="1"/>
        <v>-8391.950000000012</v>
      </c>
      <c r="J24" s="210">
        <f aca="true" t="shared" si="19" ref="J24:J41">F24/D24</f>
        <v>0.9594103535170325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16064</v>
      </c>
      <c r="S24" s="209">
        <f t="shared" si="18"/>
        <v>1.0881208787622045</v>
      </c>
      <c r="T24" s="157">
        <f>E24-листопад!E24</f>
        <v>15189.899999999994</v>
      </c>
      <c r="U24" s="160">
        <f>F24-листопад!F24</f>
        <v>7103.239999999991</v>
      </c>
      <c r="V24" s="161">
        <f t="shared" si="12"/>
        <v>-8086.6600000000035</v>
      </c>
      <c r="W24" s="210">
        <f t="shared" si="15"/>
        <v>0.46762914831565666</v>
      </c>
      <c r="X24" s="363">
        <f aca="true" t="shared" si="20" ref="X24:X99">S24-P24</f>
        <v>-0.04603498559066743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25020.88</v>
      </c>
      <c r="G25" s="253">
        <f t="shared" si="11"/>
        <v>2211.880000000001</v>
      </c>
      <c r="H25" s="378">
        <f t="shared" si="14"/>
        <v>1.0969740014906397</v>
      </c>
      <c r="I25" s="254">
        <f t="shared" si="1"/>
        <v>2211.880000000001</v>
      </c>
      <c r="J25" s="305">
        <f t="shared" si="19"/>
        <v>1.0969740014906397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3538.720000000001</v>
      </c>
      <c r="S25" s="215">
        <f t="shared" si="18"/>
        <v>1.1647283140987685</v>
      </c>
      <c r="T25" s="195">
        <f>E25-листопад!E25</f>
        <v>544.9000000000015</v>
      </c>
      <c r="U25" s="179">
        <f>F25-листопад!F25</f>
        <v>510.65000000000146</v>
      </c>
      <c r="V25" s="166">
        <f t="shared" si="12"/>
        <v>-34.25</v>
      </c>
      <c r="W25" s="305">
        <f t="shared" si="15"/>
        <v>0.9371444301706737</v>
      </c>
      <c r="X25" s="363">
        <f t="shared" si="20"/>
        <v>0.10296357535741296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1471.23</v>
      </c>
      <c r="G26" s="223">
        <f t="shared" si="11"/>
        <v>-351.06999999999994</v>
      </c>
      <c r="H26" s="379">
        <f t="shared" si="14"/>
        <v>0.8073478571036602</v>
      </c>
      <c r="I26" s="299">
        <f t="shared" si="1"/>
        <v>-351.06999999999994</v>
      </c>
      <c r="J26" s="341">
        <f t="shared" si="19"/>
        <v>0.8073478571036602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628.53</v>
      </c>
      <c r="S26" s="228">
        <f t="shared" si="18"/>
        <v>1.7458526165895336</v>
      </c>
      <c r="T26" s="237">
        <f>E26-листопад!E26</f>
        <v>55</v>
      </c>
      <c r="U26" s="237">
        <f>F26-листопад!F26</f>
        <v>63.44999999999982</v>
      </c>
      <c r="V26" s="299">
        <f t="shared" si="12"/>
        <v>8.449999999999818</v>
      </c>
      <c r="W26" s="341">
        <f aca="true" t="shared" si="22" ref="W26:W41">U26/T26*100</f>
        <v>115.36363636363602</v>
      </c>
      <c r="X26" s="363">
        <f t="shared" si="20"/>
        <v>-0.4166014002610654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23549.65</v>
      </c>
      <c r="G27" s="223">
        <f t="shared" si="11"/>
        <v>2562.9500000000044</v>
      </c>
      <c r="H27" s="379">
        <f t="shared" si="14"/>
        <v>1.1221225823974235</v>
      </c>
      <c r="I27" s="299">
        <f t="shared" si="1"/>
        <v>2562.9500000000044</v>
      </c>
      <c r="J27" s="341">
        <f t="shared" si="19"/>
        <v>1.1221225823974235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2910.1900000000023</v>
      </c>
      <c r="S27" s="228">
        <f t="shared" si="18"/>
        <v>1.1410012665060036</v>
      </c>
      <c r="T27" s="237">
        <f>E27-листопад!E27</f>
        <v>489.8999999999978</v>
      </c>
      <c r="U27" s="237">
        <f>F27-листопад!F27</f>
        <v>447.1900000000023</v>
      </c>
      <c r="V27" s="299">
        <f t="shared" si="12"/>
        <v>-42.70999999999549</v>
      </c>
      <c r="W27" s="341">
        <f t="shared" si="22"/>
        <v>91.28189426413643</v>
      </c>
      <c r="X27" s="363">
        <f t="shared" si="20"/>
        <v>0.12417718293017366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263.83</v>
      </c>
      <c r="G28" s="385">
        <f t="shared" si="11"/>
        <v>-658.47</v>
      </c>
      <c r="H28" s="387">
        <f t="shared" si="14"/>
        <v>0.28605659763634395</v>
      </c>
      <c r="I28" s="388">
        <f t="shared" si="1"/>
        <v>-658.47</v>
      </c>
      <c r="J28" s="389">
        <f t="shared" si="19"/>
        <v>0.28605659763634395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-131.37</v>
      </c>
      <c r="S28" s="389">
        <f t="shared" si="18"/>
        <v>0.667586032388664</v>
      </c>
      <c r="T28" s="373">
        <f>E28-листопад!E28</f>
        <v>5</v>
      </c>
      <c r="U28" s="373">
        <f>F28-листопад!F28</f>
        <v>2.9699999999999704</v>
      </c>
      <c r="V28" s="388">
        <f t="shared" si="12"/>
        <v>-2.0300000000000296</v>
      </c>
      <c r="W28" s="389">
        <f t="shared" si="22"/>
        <v>59.39999999999941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1207.4</v>
      </c>
      <c r="G29" s="385">
        <f t="shared" si="11"/>
        <v>307.4000000000001</v>
      </c>
      <c r="H29" s="387">
        <f t="shared" si="14"/>
        <v>1.3415555555555556</v>
      </c>
      <c r="I29" s="388">
        <f t="shared" si="1"/>
        <v>307.4000000000001</v>
      </c>
      <c r="J29" s="389">
        <f t="shared" si="19"/>
        <v>1.3415555555555556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759.9000000000001</v>
      </c>
      <c r="S29" s="389">
        <f t="shared" si="18"/>
        <v>2.698100558659218</v>
      </c>
      <c r="T29" s="373">
        <f>E29-листопад!E29</f>
        <v>50</v>
      </c>
      <c r="U29" s="373">
        <f>F29-листопад!F29</f>
        <v>60.48000000000002</v>
      </c>
      <c r="V29" s="388">
        <f t="shared" si="12"/>
        <v>10.480000000000018</v>
      </c>
      <c r="W29" s="389">
        <f t="shared" si="22"/>
        <v>120.96000000000005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2091.83</v>
      </c>
      <c r="G30" s="385">
        <f t="shared" si="11"/>
        <v>72.73000000000002</v>
      </c>
      <c r="H30" s="387">
        <f t="shared" si="14"/>
        <v>1.0360209994552028</v>
      </c>
      <c r="I30" s="388">
        <f t="shared" si="1"/>
        <v>72.73000000000002</v>
      </c>
      <c r="J30" s="389">
        <f t="shared" si="19"/>
        <v>1.0360209994552028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123.81999999999994</v>
      </c>
      <c r="S30" s="389">
        <f t="shared" si="18"/>
        <v>1.0629163469697815</v>
      </c>
      <c r="T30" s="373">
        <f>E30-листопад!E30</f>
        <v>0</v>
      </c>
      <c r="U30" s="373">
        <f>F30-листопад!F30</f>
        <v>-5.039999999999964</v>
      </c>
      <c r="V30" s="388">
        <f t="shared" si="12"/>
        <v>-5.039999999999964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21457.82</v>
      </c>
      <c r="G31" s="385">
        <f t="shared" si="11"/>
        <v>2490.220000000001</v>
      </c>
      <c r="H31" s="387">
        <f t="shared" si="14"/>
        <v>1.1312880912714314</v>
      </c>
      <c r="I31" s="388">
        <f t="shared" si="1"/>
        <v>2490.220000000001</v>
      </c>
      <c r="J31" s="389">
        <f t="shared" si="19"/>
        <v>1.1312880912714314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2786.369999999999</v>
      </c>
      <c r="S31" s="389">
        <f t="shared" si="18"/>
        <v>1.149231580835982</v>
      </c>
      <c r="T31" s="373">
        <f>E31-листопад!E31</f>
        <v>489.8999999999978</v>
      </c>
      <c r="U31" s="373">
        <f>F31-листопад!F31</f>
        <v>452.22999999999956</v>
      </c>
      <c r="V31" s="388"/>
      <c r="W31" s="389">
        <f t="shared" si="22"/>
        <v>92.31067564809177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417.43</v>
      </c>
      <c r="G32" s="253">
        <f t="shared" si="11"/>
        <v>-232.57</v>
      </c>
      <c r="H32" s="378">
        <f t="shared" si="14"/>
        <v>0.6422</v>
      </c>
      <c r="I32" s="254">
        <f t="shared" si="1"/>
        <v>-232.57</v>
      </c>
      <c r="J32" s="305">
        <f t="shared" si="19"/>
        <v>0.6422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-284.42</v>
      </c>
      <c r="S32" s="212">
        <f t="shared" si="18"/>
        <v>0.5947567143976633</v>
      </c>
      <c r="T32" s="195">
        <f>E32-листопад!E32</f>
        <v>5</v>
      </c>
      <c r="U32" s="179">
        <f>F32-листопад!F32</f>
        <v>-38.94999999999999</v>
      </c>
      <c r="V32" s="166">
        <f t="shared" si="12"/>
        <v>-43.94999999999999</v>
      </c>
      <c r="W32" s="305">
        <f>U32/T32</f>
        <v>-7.789999999999997</v>
      </c>
      <c r="X32" s="364">
        <f t="shared" si="20"/>
        <v>-0.33136710123245705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15.61</v>
      </c>
      <c r="G33" s="103">
        <f t="shared" si="11"/>
        <v>-334.39</v>
      </c>
      <c r="H33" s="376">
        <f t="shared" si="14"/>
        <v>0.0446</v>
      </c>
      <c r="I33" s="104">
        <f t="shared" si="1"/>
        <v>-334.39</v>
      </c>
      <c r="J33" s="109">
        <f t="shared" si="19"/>
        <v>0.0446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-334.8</v>
      </c>
      <c r="S33" s="109">
        <f t="shared" si="18"/>
        <v>0.0445478154162267</v>
      </c>
      <c r="T33" s="105">
        <f>E33-листопад!E33</f>
        <v>0</v>
      </c>
      <c r="U33" s="144">
        <f>F33-листопад!F33</f>
        <v>-50.92</v>
      </c>
      <c r="V33" s="106">
        <f t="shared" si="12"/>
        <v>-50.92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401.82</v>
      </c>
      <c r="G34" s="103">
        <f t="shared" si="11"/>
        <v>101.82</v>
      </c>
      <c r="H34" s="376">
        <f t="shared" si="14"/>
        <v>1.3394</v>
      </c>
      <c r="I34" s="104">
        <f t="shared" si="1"/>
        <v>101.82</v>
      </c>
      <c r="J34" s="109">
        <f t="shared" si="19"/>
        <v>1.3394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50.379999999999995</v>
      </c>
      <c r="S34" s="109">
        <f t="shared" si="18"/>
        <v>1.1433530616890508</v>
      </c>
      <c r="T34" s="105">
        <f>E34-листопад!E34</f>
        <v>5</v>
      </c>
      <c r="U34" s="144">
        <f>F34-листопад!F34</f>
        <v>11.96999999999997</v>
      </c>
      <c r="V34" s="106"/>
      <c r="W34" s="109">
        <f>U34/T34</f>
        <v>2.393999999999994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172920.74</v>
      </c>
      <c r="G35" s="150">
        <f t="shared" si="11"/>
        <v>-10371.26000000001</v>
      </c>
      <c r="H35" s="378">
        <f t="shared" si="14"/>
        <v>0.9434167339545643</v>
      </c>
      <c r="I35" s="254">
        <f t="shared" si="1"/>
        <v>-10371.26000000001</v>
      </c>
      <c r="J35" s="305">
        <f t="shared" si="19"/>
        <v>0.9434167339545643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12809.699999999983</v>
      </c>
      <c r="S35" s="211">
        <f t="shared" si="18"/>
        <v>1.0800051014595868</v>
      </c>
      <c r="T35" s="195">
        <f>E35-листопад!E35</f>
        <v>14640</v>
      </c>
      <c r="U35" s="179">
        <f>F35-листопад!F35</f>
        <v>6631.539999999979</v>
      </c>
      <c r="V35" s="166">
        <f t="shared" si="12"/>
        <v>-8008.460000000021</v>
      </c>
      <c r="W35" s="305">
        <f>U35/T35</f>
        <v>0.45297404371584554</v>
      </c>
      <c r="X35" s="364">
        <f t="shared" si="20"/>
        <v>-0.06477542085792476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55682.100000000006</v>
      </c>
      <c r="G36" s="223">
        <f t="shared" si="11"/>
        <v>-2850.899999999994</v>
      </c>
      <c r="H36" s="379">
        <f t="shared" si="14"/>
        <v>0.9512941417661833</v>
      </c>
      <c r="I36" s="299">
        <f t="shared" si="1"/>
        <v>-2850.899999999994</v>
      </c>
      <c r="J36" s="341">
        <f t="shared" si="19"/>
        <v>0.9512941417661833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5770.130000000005</v>
      </c>
      <c r="S36" s="228">
        <f t="shared" si="18"/>
        <v>1.1156061361633292</v>
      </c>
      <c r="T36" s="237">
        <f>E36-листопад!E36</f>
        <v>4800</v>
      </c>
      <c r="U36" s="237">
        <f>F36-листопад!F36</f>
        <v>1680.060000000005</v>
      </c>
      <c r="V36" s="299">
        <f t="shared" si="12"/>
        <v>-3119.939999999995</v>
      </c>
      <c r="W36" s="341">
        <f t="shared" si="22"/>
        <v>35.0012500000001</v>
      </c>
      <c r="X36" s="363">
        <f t="shared" si="20"/>
        <v>-0.05711856294191553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117238.64</v>
      </c>
      <c r="G37" s="223">
        <f t="shared" si="11"/>
        <v>-7520.360000000001</v>
      </c>
      <c r="H37" s="379">
        <f t="shared" si="14"/>
        <v>0.939720901898861</v>
      </c>
      <c r="I37" s="299">
        <f t="shared" si="1"/>
        <v>-7520.360000000001</v>
      </c>
      <c r="J37" s="341">
        <f t="shared" si="19"/>
        <v>0.939720901898861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7039.580000000002</v>
      </c>
      <c r="S37" s="228">
        <f t="shared" si="18"/>
        <v>1.06388058119552</v>
      </c>
      <c r="T37" s="237">
        <f>E37-листопад!E37</f>
        <v>9840</v>
      </c>
      <c r="U37" s="237">
        <f>F37-листопад!F37</f>
        <v>4951.489999999991</v>
      </c>
      <c r="V37" s="299">
        <f t="shared" si="12"/>
        <v>-4888.510000000009</v>
      </c>
      <c r="W37" s="341">
        <f t="shared" si="22"/>
        <v>50.32002032520315</v>
      </c>
      <c r="X37" s="363">
        <f t="shared" si="20"/>
        <v>-0.0682434133285712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52355.73</v>
      </c>
      <c r="G38" s="385">
        <f t="shared" si="11"/>
        <v>-2612.269999999997</v>
      </c>
      <c r="H38" s="387">
        <f t="shared" si="14"/>
        <v>0.9524765318003202</v>
      </c>
      <c r="I38" s="388">
        <f t="shared" si="1"/>
        <v>-2612.269999999997</v>
      </c>
      <c r="J38" s="389">
        <f t="shared" si="19"/>
        <v>0.9524765318003202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5748.6500000000015</v>
      </c>
      <c r="S38" s="389">
        <f t="shared" si="18"/>
        <v>1.1233428483397803</v>
      </c>
      <c r="T38" s="373">
        <f>E38-листопад!E38</f>
        <v>4600</v>
      </c>
      <c r="U38" s="373">
        <f>F38-листопад!F38</f>
        <v>1586.3199999999997</v>
      </c>
      <c r="V38" s="388">
        <f t="shared" si="12"/>
        <v>-3013.6800000000003</v>
      </c>
      <c r="W38" s="389">
        <f t="shared" si="22"/>
        <v>34.48521739130434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97380.09</v>
      </c>
      <c r="G39" s="385">
        <f t="shared" si="11"/>
        <v>-6543.9100000000035</v>
      </c>
      <c r="H39" s="387">
        <f t="shared" si="14"/>
        <v>0.9370317732188906</v>
      </c>
      <c r="I39" s="388">
        <f t="shared" si="1"/>
        <v>-6543.9100000000035</v>
      </c>
      <c r="J39" s="389">
        <f t="shared" si="19"/>
        <v>0.9370317732188906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6022.699999999997</v>
      </c>
      <c r="S39" s="389">
        <f t="shared" si="18"/>
        <v>1.0659246066464902</v>
      </c>
      <c r="T39" s="373">
        <f>E39-листопад!E39</f>
        <v>8885</v>
      </c>
      <c r="U39" s="373">
        <f>F39-листопад!F39</f>
        <v>3696.87999999999</v>
      </c>
      <c r="V39" s="388">
        <f t="shared" si="12"/>
        <v>-5188.12000000001</v>
      </c>
      <c r="W39" s="389">
        <f t="shared" si="22"/>
        <v>41.608103545300956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3326.37</v>
      </c>
      <c r="G40" s="385">
        <f t="shared" si="11"/>
        <v>-238.6300000000001</v>
      </c>
      <c r="H40" s="387">
        <f t="shared" si="14"/>
        <v>0.933063113604488</v>
      </c>
      <c r="I40" s="388">
        <f t="shared" si="1"/>
        <v>-238.6300000000001</v>
      </c>
      <c r="J40" s="389">
        <f t="shared" si="19"/>
        <v>0.933063113604488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21.480000000000018</v>
      </c>
      <c r="S40" s="389">
        <f t="shared" si="18"/>
        <v>1.006499459891252</v>
      </c>
      <c r="T40" s="373">
        <f>E40-листопад!E40</f>
        <v>200</v>
      </c>
      <c r="U40" s="373">
        <f>F40-листопад!F40</f>
        <v>93.73999999999978</v>
      </c>
      <c r="V40" s="388">
        <f t="shared" si="12"/>
        <v>-106.26000000000022</v>
      </c>
      <c r="W40" s="389">
        <f t="shared" si="22"/>
        <v>46.86999999999989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19858.55</v>
      </c>
      <c r="G41" s="385">
        <f t="shared" si="11"/>
        <v>-976.4500000000007</v>
      </c>
      <c r="H41" s="387">
        <f t="shared" si="14"/>
        <v>0.9531341492680585</v>
      </c>
      <c r="I41" s="388">
        <f t="shared" si="1"/>
        <v>-976.4500000000007</v>
      </c>
      <c r="J41" s="389">
        <f t="shared" si="19"/>
        <v>0.9531341492680585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1016.869999999999</v>
      </c>
      <c r="S41" s="389">
        <f t="shared" si="18"/>
        <v>1.053969178969179</v>
      </c>
      <c r="T41" s="373">
        <f>E41-листопад!E41</f>
        <v>955</v>
      </c>
      <c r="U41" s="373">
        <f>F41-листопад!F41</f>
        <v>1254.6100000000006</v>
      </c>
      <c r="V41" s="388">
        <f t="shared" si="12"/>
        <v>299.6100000000006</v>
      </c>
      <c r="W41" s="389">
        <f t="shared" si="22"/>
        <v>131.37277486911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-45.42</v>
      </c>
      <c r="G46" s="150">
        <f t="shared" si="11"/>
        <v>-45.42</v>
      </c>
      <c r="H46" s="375"/>
      <c r="I46" s="158">
        <f t="shared" si="1"/>
        <v>-45.42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132.55</v>
      </c>
      <c r="S46" s="210">
        <f t="shared" si="23"/>
        <v>0.2552115525088498</v>
      </c>
      <c r="T46" s="157">
        <f>E46-листопад!E46</f>
        <v>0</v>
      </c>
      <c r="U46" s="160">
        <f>F46-листопад!F46</f>
        <v>-2.539999999999999</v>
      </c>
      <c r="V46" s="161">
        <f t="shared" si="12"/>
        <v>-2.539999999999999</v>
      </c>
      <c r="W46" s="210"/>
      <c r="X46" s="363">
        <f t="shared" si="20"/>
        <v>0.2552115525088498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221212.92</v>
      </c>
      <c r="G47" s="150">
        <f t="shared" si="11"/>
        <v>26818.820000000007</v>
      </c>
      <c r="H47" s="375">
        <f>F47/E47*100</f>
        <v>113.7961080094509</v>
      </c>
      <c r="I47" s="158">
        <f t="shared" si="1"/>
        <v>26818.820000000007</v>
      </c>
      <c r="J47" s="210">
        <f>F47/D47</f>
        <v>1.137961080094509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62944.32000000001</v>
      </c>
      <c r="S47" s="226">
        <f t="shared" si="23"/>
        <v>1.397705672508634</v>
      </c>
      <c r="T47" s="157">
        <f>E47-листопад!E47</f>
        <v>6639.100000000006</v>
      </c>
      <c r="U47" s="160">
        <f>F47-листопад!F47</f>
        <v>8412.170000000013</v>
      </c>
      <c r="V47" s="161">
        <f t="shared" si="12"/>
        <v>1773.070000000007</v>
      </c>
      <c r="W47" s="210">
        <f>U47/T47</f>
        <v>1.2670648130017632</v>
      </c>
      <c r="X47" s="363">
        <f t="shared" si="20"/>
        <v>0.16945129987881358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44450.12</v>
      </c>
      <c r="G49" s="103">
        <f>F49-E49</f>
        <v>3450.1200000000026</v>
      </c>
      <c r="H49" s="376">
        <f>F49/E49</f>
        <v>1.084149268292683</v>
      </c>
      <c r="I49" s="104">
        <f t="shared" si="1"/>
        <v>3450.1200000000026</v>
      </c>
      <c r="J49" s="109">
        <f>F49/D49</f>
        <v>1.084149268292683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5276.4000000000015</v>
      </c>
      <c r="S49" s="216">
        <f t="shared" si="23"/>
        <v>1.134692339660364</v>
      </c>
      <c r="T49" s="105">
        <f>E49-листопад!E49</f>
        <v>1500</v>
      </c>
      <c r="U49" s="144">
        <f>F49-листопад!F49</f>
        <v>1136.010000000002</v>
      </c>
      <c r="V49" s="106">
        <f t="shared" si="12"/>
        <v>-363.98999999999796</v>
      </c>
      <c r="W49" s="109">
        <f>U49/T49</f>
        <v>0.7573400000000013</v>
      </c>
      <c r="X49" s="363">
        <f t="shared" si="20"/>
        <v>0.08807230970150393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176697.82</v>
      </c>
      <c r="G50" s="103">
        <f>F50-E50</f>
        <v>23358.72</v>
      </c>
      <c r="H50" s="376">
        <f>F50/E50</f>
        <v>1.1523337491872587</v>
      </c>
      <c r="I50" s="104">
        <f t="shared" si="1"/>
        <v>23358.72</v>
      </c>
      <c r="J50" s="109">
        <f>F50/D50</f>
        <v>1.1523337491872587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57658.36</v>
      </c>
      <c r="S50" s="216">
        <f t="shared" si="23"/>
        <v>1.4843634203313758</v>
      </c>
      <c r="T50" s="105">
        <f>E50-листопад!E50</f>
        <v>5139.100000000006</v>
      </c>
      <c r="U50" s="144">
        <f>F50-листопад!F50</f>
        <v>7276.170000000013</v>
      </c>
      <c r="V50" s="106">
        <f t="shared" si="12"/>
        <v>2137.070000000007</v>
      </c>
      <c r="W50" s="109">
        <f>U50/T50</f>
        <v>1.415845186900431</v>
      </c>
      <c r="X50" s="363">
        <f t="shared" si="20"/>
        <v>0.19622669659287761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68812.31</v>
      </c>
      <c r="G53" s="151">
        <f>G54+G55+G56+G57+G58+G60+G62+G63+G64+G65+G66+G71+G72+G76+G59+G61</f>
        <v>5517.3099999999995</v>
      </c>
      <c r="H53" s="205">
        <f aca="true" t="shared" si="25" ref="H53:H72">F53/E53</f>
        <v>1.0871681807409748</v>
      </c>
      <c r="I53" s="153">
        <f>F53-D53</f>
        <v>5517.309999999998</v>
      </c>
      <c r="J53" s="219">
        <f aca="true" t="shared" si="26" ref="J53:J72">F53/D53</f>
        <v>1.0871681807409748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59.63000000000466</v>
      </c>
      <c r="S53" s="205">
        <f>F53/Q53</f>
        <v>1.0008673116451607</v>
      </c>
      <c r="T53" s="151">
        <f>T54+T55+T56+T57+T58+T60+T62+T63+T64+T65+T66+T71+T72+T76+T59+T61</f>
        <v>1117.1</v>
      </c>
      <c r="U53" s="151">
        <f>U54+U55+U56+U57+U58+U60+U62+U63+U64+U65+U66+U71+U72+U76+U59+U61</f>
        <v>6122.380000000003</v>
      </c>
      <c r="V53" s="151">
        <f>V54+V55+V56+V57+V58+V60+V62+V63+V64+V65+V66+V71+V72+V76</f>
        <v>4997.280000000002</v>
      </c>
      <c r="W53" s="205">
        <f>U53/T53</f>
        <v>5.480601557604515</v>
      </c>
      <c r="X53" s="363">
        <f t="shared" si="20"/>
        <v>0.08024865357975863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27997.6</v>
      </c>
      <c r="G55" s="150">
        <f t="shared" si="27"/>
        <v>1597.5999999999985</v>
      </c>
      <c r="H55" s="380">
        <f t="shared" si="25"/>
        <v>1.0605151515151514</v>
      </c>
      <c r="I55" s="165">
        <f aca="true" t="shared" si="30" ref="I55:I78">F55-D55</f>
        <v>1597.5999999999985</v>
      </c>
      <c r="J55" s="218">
        <f t="shared" si="26"/>
        <v>1.0605151515151514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-8138.970000000001</v>
      </c>
      <c r="S55" s="218">
        <f aca="true" t="shared" si="34" ref="S55:S78">F55/Q55</f>
        <v>0.7747719277175448</v>
      </c>
      <c r="T55" s="157">
        <f>E55-листопад!E55</f>
        <v>0</v>
      </c>
      <c r="U55" s="160">
        <f>F55-листопад!F55</f>
        <v>3307.459999999999</v>
      </c>
      <c r="V55" s="161">
        <f t="shared" si="28"/>
        <v>3307.459999999999</v>
      </c>
      <c r="W55" s="218" t="e">
        <f aca="true" t="shared" si="35" ref="W55:W77">U55/T55</f>
        <v>#DIV/0!</v>
      </c>
      <c r="X55" s="363">
        <f t="shared" si="20"/>
        <v>0.04421006199536914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693.83</v>
      </c>
      <c r="G58" s="150">
        <f t="shared" si="27"/>
        <v>33.83000000000004</v>
      </c>
      <c r="H58" s="380">
        <f t="shared" si="25"/>
        <v>1.0512575757575757</v>
      </c>
      <c r="I58" s="165">
        <f t="shared" si="30"/>
        <v>33.83000000000004</v>
      </c>
      <c r="J58" s="218">
        <f t="shared" si="26"/>
        <v>1.0512575757575757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452.76000000000005</v>
      </c>
      <c r="S58" s="218">
        <f t="shared" si="34"/>
        <v>2.8781266851951717</v>
      </c>
      <c r="T58" s="157">
        <f>E58-листопад!E58</f>
        <v>22</v>
      </c>
      <c r="U58" s="160">
        <f>F58-листопад!F58</f>
        <v>23.230000000000018</v>
      </c>
      <c r="V58" s="161">
        <f t="shared" si="28"/>
        <v>1.2300000000000182</v>
      </c>
      <c r="W58" s="218">
        <f t="shared" si="35"/>
        <v>1.0559090909090918</v>
      </c>
      <c r="X58" s="363">
        <f t="shared" si="20"/>
        <v>0.14033268345293903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122.25</v>
      </c>
      <c r="G59" s="150">
        <f t="shared" si="27"/>
        <v>24.75</v>
      </c>
      <c r="H59" s="380">
        <f t="shared" si="25"/>
        <v>1.2538461538461538</v>
      </c>
      <c r="I59" s="165">
        <f t="shared" si="30"/>
        <v>24.75</v>
      </c>
      <c r="J59" s="218">
        <f t="shared" si="26"/>
        <v>1.2538461538461538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35.879999999999995</v>
      </c>
      <c r="S59" s="218">
        <f t="shared" si="34"/>
        <v>1.4154220215352553</v>
      </c>
      <c r="T59" s="157">
        <f>E59-листопад!E59</f>
        <v>9.099999999999994</v>
      </c>
      <c r="U59" s="160">
        <f>F59-листопад!F59</f>
        <v>17.099999999999994</v>
      </c>
      <c r="V59" s="161">
        <f t="shared" si="28"/>
        <v>8</v>
      </c>
      <c r="W59" s="218">
        <f t="shared" si="35"/>
        <v>1.8791208791208798</v>
      </c>
      <c r="X59" s="363">
        <f t="shared" si="20"/>
        <v>0.2865578325807572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1179.19</v>
      </c>
      <c r="G60" s="150">
        <f t="shared" si="27"/>
        <v>199.19000000000005</v>
      </c>
      <c r="H60" s="380">
        <f t="shared" si="25"/>
        <v>1.2032551020408164</v>
      </c>
      <c r="I60" s="165">
        <f t="shared" si="30"/>
        <v>199.19000000000005</v>
      </c>
      <c r="J60" s="218">
        <f t="shared" si="26"/>
        <v>1.2032551020408164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387.86</v>
      </c>
      <c r="S60" s="218">
        <f t="shared" si="34"/>
        <v>1.4901368582007506</v>
      </c>
      <c r="T60" s="157">
        <f>E60-листопад!E60</f>
        <v>20</v>
      </c>
      <c r="U60" s="160">
        <f>F60-листопад!F60</f>
        <v>82.03999999999996</v>
      </c>
      <c r="V60" s="161">
        <f t="shared" si="28"/>
        <v>62.039999999999964</v>
      </c>
      <c r="W60" s="218">
        <f t="shared" si="35"/>
        <v>4.1019999999999985</v>
      </c>
      <c r="X60" s="363">
        <f t="shared" si="20"/>
        <v>0.2517154663667496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19799.72</v>
      </c>
      <c r="G62" s="150">
        <f t="shared" si="27"/>
        <v>799.7200000000012</v>
      </c>
      <c r="H62" s="380">
        <f t="shared" si="25"/>
        <v>1.0420905263157896</v>
      </c>
      <c r="I62" s="165">
        <f t="shared" si="30"/>
        <v>799.7200000000012</v>
      </c>
      <c r="J62" s="218">
        <f t="shared" si="26"/>
        <v>1.0420905263157896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8377.220000000001</v>
      </c>
      <c r="S62" s="218">
        <f t="shared" si="34"/>
        <v>1.733396366819873</v>
      </c>
      <c r="T62" s="157">
        <f>E62-листопад!E62</f>
        <v>700</v>
      </c>
      <c r="U62" s="160">
        <f>F62-листопад!F62</f>
        <v>1358.3700000000026</v>
      </c>
      <c r="V62" s="161">
        <f t="shared" si="28"/>
        <v>658.3700000000026</v>
      </c>
      <c r="W62" s="218">
        <f t="shared" si="35"/>
        <v>1.9405285714285752</v>
      </c>
      <c r="X62" s="363">
        <f t="shared" si="20"/>
        <v>0.07001269424381706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698.9</v>
      </c>
      <c r="G63" s="150">
        <f t="shared" si="27"/>
        <v>168.89999999999998</v>
      </c>
      <c r="H63" s="380">
        <f t="shared" si="25"/>
        <v>1.3186792452830187</v>
      </c>
      <c r="I63" s="165">
        <f t="shared" si="30"/>
        <v>168.89999999999998</v>
      </c>
      <c r="J63" s="218">
        <f t="shared" si="26"/>
        <v>1.3186792452830187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375.65</v>
      </c>
      <c r="S63" s="218">
        <f t="shared" si="34"/>
        <v>2.162103634957463</v>
      </c>
      <c r="T63" s="157">
        <f>E63-листопад!E63</f>
        <v>25</v>
      </c>
      <c r="U63" s="160">
        <f>F63-листопад!F63</f>
        <v>85.72000000000003</v>
      </c>
      <c r="V63" s="161">
        <f t="shared" si="28"/>
        <v>60.72000000000003</v>
      </c>
      <c r="W63" s="218">
        <f t="shared" si="35"/>
        <v>3.428800000000001</v>
      </c>
      <c r="X63" s="363">
        <f t="shared" si="20"/>
        <v>0.522505800464037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39.04</v>
      </c>
      <c r="G64" s="150">
        <f t="shared" si="27"/>
        <v>19.04</v>
      </c>
      <c r="H64" s="380">
        <f t="shared" si="25"/>
        <v>1.952</v>
      </c>
      <c r="I64" s="165">
        <f t="shared" si="30"/>
        <v>19.04</v>
      </c>
      <c r="J64" s="218">
        <f t="shared" si="26"/>
        <v>1.952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16.68</v>
      </c>
      <c r="S64" s="218">
        <f t="shared" si="34"/>
        <v>1.745974955277281</v>
      </c>
      <c r="T64" s="157">
        <f>E64-листопад!E64</f>
        <v>1</v>
      </c>
      <c r="U64" s="160">
        <f>F64-листопад!F64</f>
        <v>0.9600000000000009</v>
      </c>
      <c r="V64" s="161">
        <f t="shared" si="28"/>
        <v>-0.03999999999999915</v>
      </c>
      <c r="W64" s="218">
        <f t="shared" si="35"/>
        <v>0.9600000000000009</v>
      </c>
      <c r="X64" s="363">
        <f t="shared" si="20"/>
        <v>0.8515205724508051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846.99</v>
      </c>
      <c r="G66" s="150">
        <f t="shared" si="27"/>
        <v>-140.01</v>
      </c>
      <c r="H66" s="380">
        <f t="shared" si="25"/>
        <v>0.858145896656535</v>
      </c>
      <c r="I66" s="165">
        <f t="shared" si="30"/>
        <v>-140.01</v>
      </c>
      <c r="J66" s="218">
        <f t="shared" si="26"/>
        <v>0.858145896656535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-4314.35</v>
      </c>
      <c r="S66" s="218">
        <f t="shared" si="34"/>
        <v>0.16410273301119477</v>
      </c>
      <c r="T66" s="157">
        <f>E66-листопад!E66</f>
        <v>2</v>
      </c>
      <c r="U66" s="160">
        <f>F66-листопад!F66</f>
        <v>61.40999999999997</v>
      </c>
      <c r="V66" s="161">
        <f t="shared" si="28"/>
        <v>59.40999999999997</v>
      </c>
      <c r="W66" s="218">
        <f t="shared" si="35"/>
        <v>30.704999999999984</v>
      </c>
      <c r="X66" s="363">
        <f t="shared" si="20"/>
        <v>-0.027126676405739597</v>
      </c>
    </row>
    <row r="67" spans="1:24" s="6" customFormat="1" ht="15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713.58</v>
      </c>
      <c r="G67" s="103">
        <f t="shared" si="27"/>
        <v>-106.41999999999996</v>
      </c>
      <c r="H67" s="376">
        <f t="shared" si="25"/>
        <v>0.870219512195122</v>
      </c>
      <c r="I67" s="104">
        <f t="shared" si="30"/>
        <v>-106.41999999999996</v>
      </c>
      <c r="J67" s="109">
        <f t="shared" si="26"/>
        <v>0.870219512195122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-121.63</v>
      </c>
      <c r="S67" s="371">
        <f t="shared" si="34"/>
        <v>0.854371954358784</v>
      </c>
      <c r="T67" s="105">
        <f>E67-листопад!E67</f>
        <v>0</v>
      </c>
      <c r="U67" s="144">
        <f>F67-листопад!F67</f>
        <v>51.82000000000005</v>
      </c>
      <c r="V67" s="106">
        <f t="shared" si="28"/>
        <v>51.82000000000005</v>
      </c>
      <c r="W67" s="109" t="e">
        <f t="shared" si="35"/>
        <v>#DIV/0!</v>
      </c>
      <c r="X67" s="363">
        <f t="shared" si="20"/>
        <v>-0.1274170567881131</v>
      </c>
    </row>
    <row r="68" spans="1:24" s="6" customFormat="1" ht="15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133.23</v>
      </c>
      <c r="G70" s="103">
        <f t="shared" si="27"/>
        <v>-31.77000000000001</v>
      </c>
      <c r="H70" s="376">
        <f t="shared" si="25"/>
        <v>0.8074545454545454</v>
      </c>
      <c r="I70" s="104">
        <f t="shared" si="30"/>
        <v>-31.77000000000001</v>
      </c>
      <c r="J70" s="109">
        <f t="shared" si="26"/>
        <v>0.8074545454545454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-4192.51</v>
      </c>
      <c r="S70" s="371">
        <f t="shared" si="34"/>
        <v>0.030799354561300493</v>
      </c>
      <c r="T70" s="105">
        <f>E70-листопад!E70</f>
        <v>0</v>
      </c>
      <c r="U70" s="144">
        <f>F70-листопад!F70</f>
        <v>9.58999999999999</v>
      </c>
      <c r="V70" s="106">
        <f t="shared" si="28"/>
        <v>9.58999999999999</v>
      </c>
      <c r="W70" s="109" t="e">
        <f t="shared" si="35"/>
        <v>#DIV/0!</v>
      </c>
      <c r="X70" s="363">
        <f t="shared" si="20"/>
        <v>-0.0073444081243902795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7921.02</v>
      </c>
      <c r="G72" s="150">
        <f t="shared" si="27"/>
        <v>571.0200000000004</v>
      </c>
      <c r="H72" s="380">
        <f t="shared" si="25"/>
        <v>1.0776897959183673</v>
      </c>
      <c r="I72" s="165">
        <f t="shared" si="30"/>
        <v>571.0200000000004</v>
      </c>
      <c r="J72" s="218">
        <f t="shared" si="26"/>
        <v>1.0776897959183673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1395.8600000000006</v>
      </c>
      <c r="S72" s="218">
        <f t="shared" si="34"/>
        <v>1.2139196586750365</v>
      </c>
      <c r="T72" s="157">
        <f>E72-листопад!E72</f>
        <v>250</v>
      </c>
      <c r="U72" s="160">
        <f>F72-листопад!F72</f>
        <v>555.7300000000005</v>
      </c>
      <c r="V72" s="161">
        <f t="shared" si="28"/>
        <v>305.7300000000005</v>
      </c>
      <c r="W72" s="218">
        <f t="shared" si="35"/>
        <v>2.222920000000002</v>
      </c>
      <c r="X72" s="363">
        <f t="shared" si="20"/>
        <v>0.08751049782687326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2061.03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1.460501140889185</v>
      </c>
      <c r="T74" s="157"/>
      <c r="U74" s="179">
        <f>F74-листопад!F74</f>
        <v>112.15000000000009</v>
      </c>
      <c r="V74" s="166">
        <f t="shared" si="28"/>
        <v>112.15000000000009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-4.88</v>
      </c>
      <c r="G78" s="150">
        <f t="shared" si="27"/>
        <v>-4.88</v>
      </c>
      <c r="H78" s="380" t="e">
        <f>F78/E78</f>
        <v>#DIV/0!</v>
      </c>
      <c r="I78" s="165">
        <f t="shared" si="30"/>
        <v>-4.88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-12.25</v>
      </c>
      <c r="S78" s="218">
        <f t="shared" si="34"/>
        <v>-0.6621438263229308</v>
      </c>
      <c r="T78" s="157">
        <f>E78-листопад!E78</f>
        <v>0</v>
      </c>
      <c r="U78" s="160">
        <f>F78-листопад!F78</f>
        <v>0.1200000000000001</v>
      </c>
      <c r="V78" s="161">
        <f t="shared" si="28"/>
        <v>0.1200000000000001</v>
      </c>
      <c r="W78" s="218"/>
      <c r="X78" s="363">
        <f t="shared" si="20"/>
        <v>-0.6621438263229308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1354859.61</v>
      </c>
      <c r="G79" s="151">
        <f>F79-E79</f>
        <v>-2631.4899999999907</v>
      </c>
      <c r="H79" s="377">
        <f>F79/E79</f>
        <v>0.9980615047862929</v>
      </c>
      <c r="I79" s="153">
        <f>F79-D79</f>
        <v>-2631.4899999999907</v>
      </c>
      <c r="J79" s="219">
        <f>F79/D79</f>
        <v>0.9980615047862929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301290.1000000001</v>
      </c>
      <c r="S79" s="219">
        <f>F79/Q79</f>
        <v>1.2859707851644264</v>
      </c>
      <c r="T79" s="151">
        <f>T8+T53+T77+T78</f>
        <v>112733.8</v>
      </c>
      <c r="U79" s="151">
        <f>U8+U53+U77+U78</f>
        <v>85947.97000000003</v>
      </c>
      <c r="V79" s="194">
        <f>U79-T79</f>
        <v>-26785.829999999973</v>
      </c>
      <c r="W79" s="219">
        <f>U79/T79</f>
        <v>0.762397524078848</v>
      </c>
      <c r="X79" s="363">
        <f t="shared" si="20"/>
        <v>-0.002497689972064565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74458.74-3362.35</f>
        <v>71096.39</v>
      </c>
      <c r="E88" s="180">
        <f>D88</f>
        <v>71096.39</v>
      </c>
      <c r="F88" s="181">
        <v>938.13</v>
      </c>
      <c r="G88" s="162">
        <f t="shared" si="41"/>
        <v>-70158.26</v>
      </c>
      <c r="H88" s="380">
        <f>F88/E88</f>
        <v>0.013195184734414785</v>
      </c>
      <c r="I88" s="167">
        <f>F88-D88</f>
        <v>-70158.26</v>
      </c>
      <c r="J88" s="209">
        <f>F88/D88</f>
        <v>0.013195184734414785</v>
      </c>
      <c r="K88" s="167"/>
      <c r="L88" s="167"/>
      <c r="M88" s="167"/>
      <c r="N88" s="167">
        <v>4618.99</v>
      </c>
      <c r="O88" s="167">
        <f t="shared" si="42"/>
        <v>66477.4</v>
      </c>
      <c r="P88" s="209">
        <f t="shared" si="43"/>
        <v>15.392193964481413</v>
      </c>
      <c r="Q88" s="167">
        <f t="shared" si="38"/>
        <v>4618.99</v>
      </c>
      <c r="R88" s="167">
        <f t="shared" si="39"/>
        <v>-3680.8599999999997</v>
      </c>
      <c r="S88" s="209">
        <f t="shared" si="40"/>
        <v>0.20310284282927654</v>
      </c>
      <c r="T88" s="157">
        <f>E88-листопад!E88</f>
        <v>15252.879999999997</v>
      </c>
      <c r="U88" s="160">
        <f>F88-листопад!F88</f>
        <v>0.029999999999972715</v>
      </c>
      <c r="V88" s="167">
        <f t="shared" si="44"/>
        <v>-15252.849999999997</v>
      </c>
      <c r="W88" s="209">
        <f>U88/T88</f>
        <v>1.966841671866082E-06</v>
      </c>
      <c r="X88" s="363">
        <f t="shared" si="20"/>
        <v>-15.189091121652137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16679.32</v>
      </c>
      <c r="G90" s="162">
        <f t="shared" si="41"/>
        <v>-62320.68</v>
      </c>
      <c r="H90" s="380">
        <f>F90/E90</f>
        <v>0.2111306329113924</v>
      </c>
      <c r="I90" s="167">
        <f t="shared" si="45"/>
        <v>-62320.68</v>
      </c>
      <c r="J90" s="209">
        <f>F90/D90</f>
        <v>0.2111306329113924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4086.129999999999</v>
      </c>
      <c r="S90" s="209">
        <f t="shared" si="40"/>
        <v>1.3244714008126615</v>
      </c>
      <c r="T90" s="157">
        <f>E90-листопад!E90</f>
        <v>23700</v>
      </c>
      <c r="U90" s="160">
        <f>F90-листопад!F90</f>
        <v>972.7799999999988</v>
      </c>
      <c r="V90" s="167">
        <f t="shared" si="44"/>
        <v>-22727.22</v>
      </c>
      <c r="W90" s="209">
        <f>U90/T90</f>
        <v>0.04104556962025312</v>
      </c>
      <c r="X90" s="363">
        <f t="shared" si="20"/>
        <v>-4.948760401455072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19</v>
      </c>
      <c r="G91" s="162">
        <f t="shared" si="41"/>
        <v>7</v>
      </c>
      <c r="H91" s="380">
        <f>F91/E91</f>
        <v>1.5833333333333333</v>
      </c>
      <c r="I91" s="167">
        <f t="shared" si="45"/>
        <v>7</v>
      </c>
      <c r="J91" s="209">
        <f>F91/D91</f>
        <v>1.5833333333333333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6</v>
      </c>
      <c r="S91" s="209">
        <f t="shared" si="40"/>
        <v>1.4615384615384615</v>
      </c>
      <c r="T91" s="157">
        <f>E91-листопад!E91</f>
        <v>1</v>
      </c>
      <c r="U91" s="160">
        <f>F91-листопад!F91</f>
        <v>3</v>
      </c>
      <c r="V91" s="167">
        <f t="shared" si="44"/>
        <v>2</v>
      </c>
      <c r="W91" s="209">
        <f>U91/T91</f>
        <v>3</v>
      </c>
      <c r="X91" s="363">
        <f t="shared" si="20"/>
        <v>0.5384615384615383</v>
      </c>
    </row>
    <row r="92" spans="2:24" ht="33">
      <c r="B92" s="28" t="s">
        <v>51</v>
      </c>
      <c r="C92" s="65"/>
      <c r="D92" s="183">
        <f>D88+D89+D90+D91</f>
        <v>204108.39</v>
      </c>
      <c r="E92" s="183">
        <f>E88+E89+E90+E91</f>
        <v>204108.39</v>
      </c>
      <c r="F92" s="184">
        <f>F88+F89+F90+F91</f>
        <v>25614.75</v>
      </c>
      <c r="G92" s="185">
        <f t="shared" si="41"/>
        <v>-178493.64</v>
      </c>
      <c r="H92" s="383">
        <f>F92/E92</f>
        <v>0.12549582111739746</v>
      </c>
      <c r="I92" s="187">
        <f t="shared" si="45"/>
        <v>-178493.64</v>
      </c>
      <c r="J92" s="214">
        <f>F92/D92</f>
        <v>0.12549582111739746</v>
      </c>
      <c r="K92" s="187"/>
      <c r="L92" s="187"/>
      <c r="M92" s="187"/>
      <c r="N92" s="187">
        <v>27660.95</v>
      </c>
      <c r="O92" s="187">
        <f t="shared" si="42"/>
        <v>176447.44</v>
      </c>
      <c r="P92" s="214">
        <f t="shared" si="43"/>
        <v>7.378936370587417</v>
      </c>
      <c r="Q92" s="187">
        <f t="shared" si="38"/>
        <v>27660.95</v>
      </c>
      <c r="R92" s="167">
        <f t="shared" si="39"/>
        <v>-2046.2000000000007</v>
      </c>
      <c r="S92" s="209">
        <f t="shared" si="40"/>
        <v>0.9260256787998966</v>
      </c>
      <c r="T92" s="185">
        <f>T88+T89+T90+T91</f>
        <v>59323.88</v>
      </c>
      <c r="U92" s="189">
        <f>U88+U89+U90+U91</f>
        <v>1099.1199999999992</v>
      </c>
      <c r="V92" s="187">
        <f t="shared" si="44"/>
        <v>-58224.759999999995</v>
      </c>
      <c r="W92" s="214">
        <f>U92/T92</f>
        <v>0.018527446283014518</v>
      </c>
      <c r="X92" s="363">
        <f t="shared" si="20"/>
        <v>-6.452910691787521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8033.87</v>
      </c>
      <c r="G95" s="162">
        <f t="shared" si="41"/>
        <v>-326.1300000000001</v>
      </c>
      <c r="H95" s="380">
        <f>F95/E95</f>
        <v>0.9609892344497607</v>
      </c>
      <c r="I95" s="167">
        <f t="shared" si="45"/>
        <v>-326.1300000000001</v>
      </c>
      <c r="J95" s="209">
        <f>F95/D95</f>
        <v>0.9609892344497607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-318.8100000000004</v>
      </c>
      <c r="S95" s="209">
        <f t="shared" si="40"/>
        <v>0.9618314121934516</v>
      </c>
      <c r="T95" s="157">
        <f>E95-листопад!E95</f>
        <v>0.5</v>
      </c>
      <c r="U95" s="160">
        <f>F95-листопад!F95</f>
        <v>0.9200000000000728</v>
      </c>
      <c r="V95" s="167">
        <f t="shared" si="44"/>
        <v>0.42000000000007276</v>
      </c>
      <c r="W95" s="209">
        <f>U95/T95</f>
        <v>1.8400000000001455</v>
      </c>
      <c r="X95" s="363">
        <f t="shared" si="20"/>
        <v>-0.03904495323656609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8083.14</v>
      </c>
      <c r="G97" s="185">
        <f t="shared" si="41"/>
        <v>-316.8599999999997</v>
      </c>
      <c r="H97" s="383">
        <f>F97/E97</f>
        <v>0.9622785714285714</v>
      </c>
      <c r="I97" s="187">
        <f t="shared" si="45"/>
        <v>-316.8599999999997</v>
      </c>
      <c r="J97" s="214">
        <f>F97/D97</f>
        <v>0.9622785714285714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-341.0099999999993</v>
      </c>
      <c r="S97" s="209">
        <f t="shared" si="40"/>
        <v>0.959519951567814</v>
      </c>
      <c r="T97" s="185">
        <f>T93+T96+T94+T95</f>
        <v>6.5</v>
      </c>
      <c r="U97" s="189">
        <f>U93+U96+U94+U95</f>
        <v>0.9200000000000728</v>
      </c>
      <c r="V97" s="187">
        <f t="shared" si="44"/>
        <v>-5.579999999999927</v>
      </c>
      <c r="W97" s="214">
        <f>U97/T97</f>
        <v>0.14153846153847274</v>
      </c>
      <c r="X97" s="363">
        <f t="shared" si="20"/>
        <v>-0.03761329036163885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36.91</v>
      </c>
      <c r="G98" s="162">
        <f t="shared" si="41"/>
        <v>-1.0900000000000034</v>
      </c>
      <c r="H98" s="380">
        <f>F98/E98</f>
        <v>0.9713157894736841</v>
      </c>
      <c r="I98" s="167">
        <f t="shared" si="45"/>
        <v>-1.0900000000000034</v>
      </c>
      <c r="J98" s="209">
        <f>F98/D98</f>
        <v>0.9713157894736841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1.5799999999999983</v>
      </c>
      <c r="S98" s="209">
        <f t="shared" si="40"/>
        <v>1.0447212001132182</v>
      </c>
      <c r="T98" s="157">
        <f>E98-листопад!E98</f>
        <v>0</v>
      </c>
      <c r="U98" s="160">
        <f>F98-листопад!F98</f>
        <v>7.8799999999999955</v>
      </c>
      <c r="V98" s="167">
        <f t="shared" si="44"/>
        <v>7.8799999999999955</v>
      </c>
      <c r="W98" s="209" t="e">
        <f>U98/T98</f>
        <v>#DIV/0!</v>
      </c>
      <c r="X98" s="363">
        <f t="shared" si="20"/>
        <v>-0.03085196716671379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212546.39</v>
      </c>
      <c r="E100" s="308">
        <f>E86+E87+E92+E97+E98</f>
        <v>212546.39</v>
      </c>
      <c r="F100" s="308">
        <f>F86+F87+F92+F97+F98</f>
        <v>33767.740000000005</v>
      </c>
      <c r="G100" s="309">
        <f>F100-E100</f>
        <v>-178778.65000000002</v>
      </c>
      <c r="H100" s="384">
        <f>F100/E100</f>
        <v>0.1588723290007419</v>
      </c>
      <c r="I100" s="301">
        <f>F100-D100</f>
        <v>-178778.65000000002</v>
      </c>
      <c r="J100" s="302">
        <f>F100/D100</f>
        <v>0.1588723290007419</v>
      </c>
      <c r="K100" s="301"/>
      <c r="L100" s="301"/>
      <c r="M100" s="301"/>
      <c r="N100" s="301">
        <v>36110.25</v>
      </c>
      <c r="O100" s="301">
        <f>D100-N100</f>
        <v>176436.14</v>
      </c>
      <c r="P100" s="302">
        <f>D100/N100</f>
        <v>5.88604039019392</v>
      </c>
      <c r="Q100" s="308">
        <f>N100</f>
        <v>36110.25</v>
      </c>
      <c r="R100" s="301">
        <f>F100-Q100</f>
        <v>-2342.5099999999948</v>
      </c>
      <c r="S100" s="302">
        <f t="shared" si="40"/>
        <v>0.9351289453825439</v>
      </c>
      <c r="T100" s="308">
        <f>T86+T87+T92+T97+T98</f>
        <v>59330.38</v>
      </c>
      <c r="U100" s="308">
        <f>U86+U87+U92+U97+U98</f>
        <v>1107.9199999999992</v>
      </c>
      <c r="V100" s="301">
        <f>U100-T100</f>
        <v>-58222.46</v>
      </c>
      <c r="W100" s="302">
        <f>U100/T100</f>
        <v>0.018673738479342273</v>
      </c>
      <c r="X100" s="363">
        <f>S100-P100</f>
        <v>-4.950911444811377</v>
      </c>
    </row>
    <row r="101" spans="2:24" ht="17.25">
      <c r="B101" s="311" t="s">
        <v>182</v>
      </c>
      <c r="C101" s="307"/>
      <c r="D101" s="308">
        <f>D79+D100</f>
        <v>1570037.4900000002</v>
      </c>
      <c r="E101" s="308">
        <f>E79+E100</f>
        <v>1570037.4900000002</v>
      </c>
      <c r="F101" s="308">
        <f>F79+F100</f>
        <v>1388627.35</v>
      </c>
      <c r="G101" s="309">
        <f>F101-E101</f>
        <v>-181410.14000000013</v>
      </c>
      <c r="H101" s="384">
        <f>F101/E101</f>
        <v>0.884454899226642</v>
      </c>
      <c r="I101" s="301">
        <f>F101-D101</f>
        <v>-181410.14000000013</v>
      </c>
      <c r="J101" s="302">
        <f>F101/D101</f>
        <v>0.884454899226642</v>
      </c>
      <c r="K101" s="301"/>
      <c r="L101" s="301"/>
      <c r="M101" s="301"/>
      <c r="N101" s="301">
        <v>1089679.76</v>
      </c>
      <c r="O101" s="301">
        <f>D101-N101</f>
        <v>480357.7300000002</v>
      </c>
      <c r="P101" s="302">
        <f>D101/N101</f>
        <v>1.4408246786193406</v>
      </c>
      <c r="Q101" s="301">
        <f>Q79+Q100</f>
        <v>1089679.76</v>
      </c>
      <c r="R101" s="301">
        <f>R79+R100</f>
        <v>298947.5900000001</v>
      </c>
      <c r="S101" s="302">
        <f t="shared" si="40"/>
        <v>1.2743444459315276</v>
      </c>
      <c r="T101" s="309">
        <f>T79+T100</f>
        <v>172064.18</v>
      </c>
      <c r="U101" s="309">
        <f>U79+U100</f>
        <v>87055.89000000003</v>
      </c>
      <c r="V101" s="301">
        <f>U101-T101</f>
        <v>-85008.28999999996</v>
      </c>
      <c r="W101" s="302">
        <f>U101/T101</f>
        <v>0.5059501053618483</v>
      </c>
      <c r="X101" s="363">
        <f>S101-P101</f>
        <v>-0.16648023268781298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4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6696.457499999993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43091</v>
      </c>
      <c r="D105" s="29">
        <v>13007.3</v>
      </c>
      <c r="G105" s="4" t="s">
        <v>58</v>
      </c>
      <c r="U105" s="443"/>
      <c r="V105" s="443"/>
      <c r="X105" s="363"/>
    </row>
    <row r="106" spans="3:24" ht="15">
      <c r="C106" s="81">
        <v>43090</v>
      </c>
      <c r="D106" s="29">
        <v>4461.76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43089</v>
      </c>
      <c r="D107" s="29">
        <v>7558.3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4619.24603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1917.13</v>
      </c>
      <c r="G112" s="68">
        <f>G60+G63+G64</f>
        <v>387.13000000000005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1288700.64</v>
      </c>
      <c r="G114" s="29">
        <f>F114-E114</f>
        <v>-6090.960000000196</v>
      </c>
      <c r="H114" s="230">
        <f>F114/E114</f>
        <v>0.9952957989532831</v>
      </c>
      <c r="I114" s="29">
        <f>F114-D114</f>
        <v>-6090.960000000196</v>
      </c>
      <c r="J114" s="230">
        <f>F114/D114</f>
        <v>0.9952957989532831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66135.09999999999</v>
      </c>
      <c r="G115" s="29">
        <f>G55+G56+G58+G60+G62+G63+G64+G65+G66+G72+G76+G59</f>
        <v>3463.48</v>
      </c>
      <c r="H115" s="230">
        <f>F115/E115</f>
        <v>1.055181766690865</v>
      </c>
      <c r="I115" s="29">
        <f>I55+I56+I58+I60+I62+I63+I64+I65+I66+I72+I76+I59</f>
        <v>3463.48</v>
      </c>
      <c r="J115" s="230">
        <f>F115/D115</f>
        <v>1.055181766690865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1354835.74</v>
      </c>
      <c r="G116" s="29">
        <f>SUM(G114:G115)</f>
        <v>-2627.4800000001956</v>
      </c>
      <c r="H116" s="230">
        <f>F116/E116</f>
        <v>0.9980608310427331</v>
      </c>
      <c r="I116" s="29">
        <f>SUM(I114:I115)</f>
        <v>-2627.4800000001956</v>
      </c>
      <c r="J116" s="230">
        <f>F116/D116</f>
        <v>0.9980608310427331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284954.61</v>
      </c>
      <c r="E123" s="191">
        <f>E100+E122</f>
        <v>230648.45</v>
      </c>
      <c r="F123" s="191">
        <f>F100+F122</f>
        <v>54022.060000000005</v>
      </c>
      <c r="G123" s="192">
        <f>F123-E123</f>
        <v>-176626.39</v>
      </c>
      <c r="H123" s="193">
        <f>F123/E123*100</f>
        <v>23.42181792247032</v>
      </c>
      <c r="I123" s="194">
        <f>F123-D123</f>
        <v>-230932.55</v>
      </c>
      <c r="J123" s="194">
        <f>F123/D123*100</f>
        <v>18.95812810327933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50982.19</v>
      </c>
      <c r="S123" s="269">
        <f>F123/Q123</f>
        <v>17.771174425222135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1642445.71</v>
      </c>
      <c r="E124" s="191">
        <f>E123+E79</f>
        <v>1588139.55</v>
      </c>
      <c r="F124" s="191">
        <f>F123+F79</f>
        <v>1408881.6700000002</v>
      </c>
      <c r="G124" s="192">
        <f>F124-E124</f>
        <v>-179257.8799999999</v>
      </c>
      <c r="H124" s="193">
        <f>F124/E124*100</f>
        <v>88.71271230541421</v>
      </c>
      <c r="I124" s="194">
        <f>F124-D124</f>
        <v>-233564.0399999998</v>
      </c>
      <c r="J124" s="194">
        <f>F124/D124*100</f>
        <v>85.77949708913059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316162.04000000004</v>
      </c>
      <c r="S124" s="269">
        <f>F124/Q124</f>
        <v>1.2893350053572297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693.83</v>
      </c>
      <c r="G140" s="412">
        <f t="shared" si="52"/>
        <v>33.83000000000004</v>
      </c>
      <c r="H140" s="423">
        <f t="shared" si="52"/>
        <v>1.0512575757575757</v>
      </c>
      <c r="I140" s="412">
        <f t="shared" si="52"/>
        <v>33.83000000000004</v>
      </c>
      <c r="J140" s="423">
        <f t="shared" si="52"/>
        <v>1.0512575757575757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452.76000000000005</v>
      </c>
      <c r="S140" s="423">
        <f t="shared" si="52"/>
        <v>2.8781266851951717</v>
      </c>
      <c r="T140" s="400"/>
      <c r="U140" s="400"/>
      <c r="V140" s="400"/>
      <c r="W140" s="400"/>
      <c r="X140" s="363">
        <f t="shared" si="47"/>
        <v>0.14033268345293903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122.25</v>
      </c>
      <c r="G141" s="412">
        <f t="shared" si="53"/>
        <v>24.75</v>
      </c>
      <c r="H141" s="423">
        <f t="shared" si="53"/>
        <v>1.2538461538461538</v>
      </c>
      <c r="I141" s="412">
        <f t="shared" si="53"/>
        <v>24.75</v>
      </c>
      <c r="J141" s="423">
        <f t="shared" si="53"/>
        <v>1.2538461538461538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35.879999999999995</v>
      </c>
      <c r="S141" s="423">
        <f t="shared" si="53"/>
        <v>1.4154220215352553</v>
      </c>
      <c r="T141" s="400"/>
      <c r="U141" s="400"/>
      <c r="V141" s="400"/>
      <c r="W141" s="400"/>
      <c r="X141" s="363">
        <f t="shared" si="47"/>
        <v>0.2865578325807572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-4.88</v>
      </c>
      <c r="G144" s="419">
        <f t="shared" si="56"/>
        <v>-4.88</v>
      </c>
      <c r="H144" s="409" t="e">
        <f t="shared" si="56"/>
        <v>#DIV/0!</v>
      </c>
      <c r="I144" s="419">
        <f t="shared" si="56"/>
        <v>-4.88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-12.25</v>
      </c>
      <c r="S144" s="409">
        <f t="shared" si="56"/>
        <v>-0.6621438263229308</v>
      </c>
      <c r="T144" s="402"/>
      <c r="U144" s="402"/>
      <c r="V144" s="402"/>
      <c r="W144" s="402"/>
      <c r="X144" s="363">
        <f t="shared" si="47"/>
        <v>-0.6621438263229308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1234.79</v>
      </c>
      <c r="G145" s="406">
        <f>F145-E145</f>
        <v>281.78999999999996</v>
      </c>
      <c r="H145" s="339">
        <f>F145/E145</f>
        <v>1.2956873032528855</v>
      </c>
      <c r="I145" s="406">
        <f>F145-D145</f>
        <v>281.78999999999996</v>
      </c>
      <c r="J145" s="339">
        <f>F145/D145</f>
        <v>1.2956873032528855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727.05</v>
      </c>
      <c r="S145" s="429">
        <f>F145/Q145</f>
        <v>2.4319336668373577</v>
      </c>
      <c r="T145" s="403"/>
      <c r="U145" s="403"/>
      <c r="V145" s="403"/>
      <c r="W145" s="403"/>
      <c r="X145" s="366">
        <f t="shared" si="47"/>
        <v>0.5549887737818566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1179.19</v>
      </c>
      <c r="G148" s="412">
        <f t="shared" si="58"/>
        <v>199.19000000000005</v>
      </c>
      <c r="H148" s="410">
        <f t="shared" si="58"/>
        <v>1.2032551020408164</v>
      </c>
      <c r="I148" s="412">
        <f t="shared" si="58"/>
        <v>199.19000000000005</v>
      </c>
      <c r="J148" s="410">
        <f t="shared" si="58"/>
        <v>1.2032551020408164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387.86</v>
      </c>
      <c r="S148" s="410">
        <f t="shared" si="58"/>
        <v>1.4901368582007506</v>
      </c>
      <c r="T148" s="400"/>
      <c r="U148" s="400"/>
      <c r="V148" s="400"/>
      <c r="W148" s="400"/>
      <c r="X148" s="363">
        <f aca="true" t="shared" si="59" ref="X148:X153">S148-P148</f>
        <v>0.2517154663667496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19799.72</v>
      </c>
      <c r="G150" s="413">
        <f t="shared" si="61"/>
        <v>799.7200000000012</v>
      </c>
      <c r="H150" s="411">
        <f t="shared" si="61"/>
        <v>1.0420905263157896</v>
      </c>
      <c r="I150" s="413">
        <f t="shared" si="61"/>
        <v>799.7200000000012</v>
      </c>
      <c r="J150" s="411">
        <f t="shared" si="61"/>
        <v>1.0420905263157896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8377.220000000001</v>
      </c>
      <c r="S150" s="411">
        <f t="shared" si="61"/>
        <v>1.733396366819873</v>
      </c>
      <c r="T150" s="404"/>
      <c r="U150" s="404"/>
      <c r="V150" s="404"/>
      <c r="W150" s="404"/>
      <c r="X150" s="363">
        <f t="shared" si="59"/>
        <v>0.07001269424381706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698.9</v>
      </c>
      <c r="G151" s="413">
        <f t="shared" si="62"/>
        <v>168.89999999999998</v>
      </c>
      <c r="H151" s="411">
        <f t="shared" si="62"/>
        <v>1.3186792452830187</v>
      </c>
      <c r="I151" s="413">
        <f t="shared" si="62"/>
        <v>168.89999999999998</v>
      </c>
      <c r="J151" s="411">
        <f t="shared" si="62"/>
        <v>1.3186792452830187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375.65</v>
      </c>
      <c r="S151" s="411">
        <f t="shared" si="62"/>
        <v>2.162103634957463</v>
      </c>
      <c r="T151" s="404"/>
      <c r="U151" s="404"/>
      <c r="V151" s="404"/>
      <c r="W151" s="404"/>
      <c r="X151" s="363">
        <f t="shared" si="59"/>
        <v>0.522505800464037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39.04</v>
      </c>
      <c r="G152" s="413">
        <f t="shared" si="63"/>
        <v>19.04</v>
      </c>
      <c r="H152" s="411">
        <f t="shared" si="63"/>
        <v>1.952</v>
      </c>
      <c r="I152" s="413">
        <f t="shared" si="63"/>
        <v>19.04</v>
      </c>
      <c r="J152" s="411">
        <f t="shared" si="63"/>
        <v>1.952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16.68</v>
      </c>
      <c r="S152" s="411">
        <f t="shared" si="63"/>
        <v>1.745974955277281</v>
      </c>
      <c r="T152" s="404"/>
      <c r="U152" s="404"/>
      <c r="V152" s="404"/>
      <c r="W152" s="404"/>
      <c r="X152" s="363">
        <f t="shared" si="59"/>
        <v>0.8515205724508051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21740.230000000003</v>
      </c>
      <c r="G153" s="406">
        <f>F153-E153</f>
        <v>1187.2300000000032</v>
      </c>
      <c r="H153" s="339">
        <f>F153/E153</f>
        <v>1.057764316644772</v>
      </c>
      <c r="I153" s="406">
        <f>F153-D153</f>
        <v>1187.2300000000032</v>
      </c>
      <c r="J153" s="339">
        <f>F153/D153</f>
        <v>1.057764316644772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9180.790000000003</v>
      </c>
      <c r="S153" s="339">
        <f>F153/Q153</f>
        <v>1.7309872096208112</v>
      </c>
      <c r="T153" s="403"/>
      <c r="U153" s="403"/>
      <c r="V153" s="403"/>
      <c r="W153" s="403"/>
      <c r="X153" s="366">
        <f t="shared" si="59"/>
        <v>0.09452889619282412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7921.02</v>
      </c>
      <c r="G157" s="427">
        <f t="shared" si="64"/>
        <v>571.0200000000004</v>
      </c>
      <c r="H157" s="409">
        <f t="shared" si="64"/>
        <v>1.0776897959183673</v>
      </c>
      <c r="I157" s="427">
        <f t="shared" si="64"/>
        <v>571.0200000000004</v>
      </c>
      <c r="J157" s="409">
        <f t="shared" si="64"/>
        <v>1.0776897959183673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1395.8600000000006</v>
      </c>
      <c r="S157" s="409">
        <f t="shared" si="64"/>
        <v>1.2139196586750365</v>
      </c>
      <c r="T157" s="405"/>
      <c r="U157" s="405"/>
      <c r="V157" s="405"/>
      <c r="W157" s="405"/>
      <c r="X157" s="363">
        <f>S157-P157</f>
        <v>0.08751049782687326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8063.200000000001</v>
      </c>
      <c r="G159" s="408">
        <f>F159-E159</f>
        <v>553.2000000000007</v>
      </c>
      <c r="H159" s="339">
        <f>F159/E159</f>
        <v>1.0736617842876166</v>
      </c>
      <c r="I159" s="406">
        <f>F159-D159</f>
        <v>553.2000000000007</v>
      </c>
      <c r="J159" s="339">
        <f>F159/D159</f>
        <v>1.0736617842876166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1311.3200000000006</v>
      </c>
      <c r="S159" s="339">
        <f>F159/Q159</f>
        <v>1.1942155370059895</v>
      </c>
      <c r="T159" s="403"/>
      <c r="U159" s="403"/>
      <c r="V159" s="403"/>
      <c r="W159" s="403"/>
      <c r="X159" s="366">
        <f>S159-P159</f>
        <v>0.08193273577137039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14" sqref="Y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2017-12-22T08:03:42Z</cp:lastPrinted>
  <dcterms:created xsi:type="dcterms:W3CDTF">2003-07-28T11:27:56Z</dcterms:created>
  <dcterms:modified xsi:type="dcterms:W3CDTF">2017-12-26T12:27:09Z</dcterms:modified>
  <cp:category/>
  <cp:version/>
  <cp:contentType/>
  <cp:contentStatus/>
</cp:coreProperties>
</file>